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0 Projekter\10.5 Hovedindsats 5 FREMTID\5.1 Villumfonden klimavirksomhedscases\Virksomhedscases\virksomhedskontakt_præsentation\IKEA\undervisningsideer\"/>
    </mc:Choice>
  </mc:AlternateContent>
  <xr:revisionPtr revIDLastSave="0" documentId="8_{EEEE9EA4-C679-44B2-A51D-B10805A938BE}" xr6:coauthVersionLast="47" xr6:coauthVersionMax="47" xr10:uidLastSave="{00000000-0000-0000-0000-000000000000}"/>
  <bookViews>
    <workbookView xWindow="-120" yWindow="-120" windowWidth="51840" windowHeight="21240" xr2:uid="{E9FBB970-6B04-3E43-9C27-7DDE9D958C65}"/>
  </bookViews>
  <sheets>
    <sheet name="Bilag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D38" i="1" s="1"/>
  <c r="B23" i="1"/>
  <c r="B54" i="1" s="1"/>
  <c r="B13" i="1"/>
  <c r="B33" i="1" s="1"/>
  <c r="B9" i="1"/>
  <c r="D56" i="1"/>
  <c r="C56" i="1"/>
  <c r="B56" i="1"/>
  <c r="C51" i="1"/>
  <c r="B51" i="1"/>
  <c r="C50" i="1"/>
  <c r="B50" i="1"/>
  <c r="C49" i="1"/>
  <c r="B49" i="1"/>
  <c r="C45" i="1"/>
  <c r="C44" i="1"/>
  <c r="B44" i="1"/>
  <c r="C42" i="1"/>
  <c r="B42" i="1"/>
  <c r="A42" i="1"/>
  <c r="D36" i="1"/>
  <c r="C36" i="1"/>
  <c r="B25" i="1"/>
  <c r="D21" i="1"/>
  <c r="D55" i="1" s="1"/>
  <c r="C21" i="1"/>
  <c r="C54" i="1" s="1"/>
  <c r="B21" i="1"/>
  <c r="B45" i="1"/>
  <c r="D9" i="1"/>
  <c r="D13" i="1" s="1"/>
  <c r="C9" i="1"/>
  <c r="C13" i="1" s="1"/>
  <c r="C43" i="1"/>
  <c r="B43" i="1"/>
  <c r="C41" i="1"/>
  <c r="B48" i="1"/>
  <c r="D25" i="1" l="1"/>
  <c r="B16" i="1"/>
  <c r="B37" i="1" s="1"/>
  <c r="C25" i="1"/>
  <c r="B36" i="1"/>
  <c r="B55" i="1"/>
  <c r="B38" i="1"/>
  <c r="C55" i="1"/>
  <c r="C38" i="1"/>
  <c r="D34" i="1"/>
  <c r="D33" i="1"/>
  <c r="D16" i="1"/>
  <c r="D37" i="1" s="1"/>
  <c r="C34" i="1"/>
  <c r="C33" i="1"/>
  <c r="C16" i="1"/>
  <c r="C37" i="1" s="1"/>
  <c r="B35" i="1"/>
  <c r="C48" i="1"/>
  <c r="C35" i="1"/>
  <c r="D54" i="1"/>
  <c r="D35" i="1"/>
  <c r="B41" i="1"/>
  <c r="B34" i="1"/>
</calcChain>
</file>

<file path=xl/sharedStrings.xml><?xml version="1.0" encoding="utf-8"?>
<sst xmlns="http://schemas.openxmlformats.org/spreadsheetml/2006/main" count="51" uniqueCount="43">
  <si>
    <t>Beløb i tkr.</t>
  </si>
  <si>
    <t>Uddrag af resultatopgørelse</t>
  </si>
  <si>
    <t>Nettoomsætning</t>
  </si>
  <si>
    <t>Vareforbrug</t>
  </si>
  <si>
    <t>Andre eksterne omkostninger mv.</t>
  </si>
  <si>
    <t>Bruttofortjeneste</t>
  </si>
  <si>
    <t>Personaleomkostninger</t>
  </si>
  <si>
    <t>Af- og nedskrivninger</t>
  </si>
  <si>
    <t xml:space="preserve">Resultat af primær drift </t>
  </si>
  <si>
    <t>Finansielle indtægter</t>
  </si>
  <si>
    <t xml:space="preserve">Finansielle omkostninger </t>
  </si>
  <si>
    <t xml:space="preserve">Resultat før skat </t>
  </si>
  <si>
    <t>Uddrag af balance</t>
  </si>
  <si>
    <t>Anlægsaktiver</t>
  </si>
  <si>
    <t>Omsætningsaktiver</t>
  </si>
  <si>
    <t>Aktiver i alt</t>
  </si>
  <si>
    <t>Egenkapital</t>
  </si>
  <si>
    <t xml:space="preserve">Forpligtelser i alt </t>
  </si>
  <si>
    <t>Passiver i alt</t>
  </si>
  <si>
    <t>Udvalgte balanceposter:</t>
  </si>
  <si>
    <t>Varebeholdninger</t>
  </si>
  <si>
    <t>Kortfristede gældsforpligtelser</t>
  </si>
  <si>
    <t>Rentabilitet:</t>
  </si>
  <si>
    <t>Afkastningsgrad, %</t>
  </si>
  <si>
    <t>Overskudsgrad, %</t>
  </si>
  <si>
    <t>Aktivernes omsætningshastighed, gange</t>
  </si>
  <si>
    <t>Gældsrente, %</t>
  </si>
  <si>
    <t>Egenkapitalens forrentning, %</t>
  </si>
  <si>
    <t>Gearing, gange</t>
  </si>
  <si>
    <t>Indekstal for indtjeningsevne:</t>
  </si>
  <si>
    <t>Indekstal for kapitaltilpasningsevne:</t>
  </si>
  <si>
    <t>Tilgodehavender fra salg</t>
  </si>
  <si>
    <t>Soliditet og likviditet:</t>
  </si>
  <si>
    <t>Soliditetsgrad, %</t>
  </si>
  <si>
    <t>Gældsandel, %</t>
  </si>
  <si>
    <t>Likviditetsgrad, %</t>
  </si>
  <si>
    <t>Regnskabs- og nøgletal for IKEA Danmark</t>
  </si>
  <si>
    <t>Andre driftsindtægter</t>
  </si>
  <si>
    <t>Andre driftsomkostninger</t>
  </si>
  <si>
    <t>2019/20</t>
  </si>
  <si>
    <t>2020/21</t>
  </si>
  <si>
    <t>2021/22</t>
  </si>
  <si>
    <t>Kilde: Bearbejdet uddrag af IKEA Danmarks årsrapporter for 2021/2022, 2020/2021 og 2020/2019.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</si>
</sst>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.00_);_(* \(#,##0.00\);_(* &quot;-&quot;??_);_(@_)"/>
    <numFmt numFmtId="166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5" fillId="0" borderId="6" xfId="1" applyNumberFormat="1" applyFont="1" applyBorder="1" applyAlignment="1">
      <alignment horizontal="right" vertical="top" wrapText="1" indent="1"/>
    </xf>
    <xf numFmtId="3" fontId="5" fillId="2" borderId="6" xfId="1" applyNumberFormat="1" applyFont="1" applyFill="1" applyBorder="1" applyAlignment="1">
      <alignment horizontal="right" vertical="top" wrapText="1" indent="1"/>
    </xf>
    <xf numFmtId="3" fontId="3" fillId="0" borderId="6" xfId="1" applyNumberFormat="1" applyFont="1" applyBorder="1" applyAlignment="1">
      <alignment horizontal="right" vertical="top" wrapText="1" indent="1"/>
    </xf>
    <xf numFmtId="3" fontId="3" fillId="2" borderId="6" xfId="1" applyNumberFormat="1" applyFont="1" applyFill="1" applyBorder="1" applyAlignment="1">
      <alignment horizontal="right" vertical="top" wrapText="1" indent="1"/>
    </xf>
    <xf numFmtId="0" fontId="0" fillId="0" borderId="4" xfId="0" applyBorder="1"/>
    <xf numFmtId="0" fontId="3" fillId="0" borderId="5" xfId="0" quotePrefix="1" applyFont="1" applyBorder="1" applyAlignment="1">
      <alignment vertical="top" wrapText="1"/>
    </xf>
    <xf numFmtId="0" fontId="5" fillId="0" borderId="4" xfId="0" applyFont="1" applyBorder="1"/>
    <xf numFmtId="0" fontId="0" fillId="0" borderId="6" xfId="0" applyBorder="1"/>
    <xf numFmtId="0" fontId="3" fillId="0" borderId="4" xfId="0" applyFont="1" applyBorder="1"/>
    <xf numFmtId="3" fontId="3" fillId="0" borderId="4" xfId="1" applyNumberFormat="1" applyFont="1" applyBorder="1" applyAlignment="1">
      <alignment horizontal="right" vertical="top" wrapText="1" indent="1"/>
    </xf>
    <xf numFmtId="166" fontId="3" fillId="0" borderId="4" xfId="1" applyNumberFormat="1" applyFont="1" applyBorder="1" applyAlignment="1">
      <alignment horizontal="right" vertical="top" wrapText="1" indent="1"/>
    </xf>
    <xf numFmtId="166" fontId="3" fillId="0" borderId="6" xfId="1" applyNumberFormat="1" applyFont="1" applyBorder="1" applyAlignment="1">
      <alignment horizontal="right" vertical="top" wrapText="1" indent="1"/>
    </xf>
    <xf numFmtId="4" fontId="3" fillId="0" borderId="6" xfId="1" applyNumberFormat="1" applyFont="1" applyBorder="1" applyAlignment="1">
      <alignment horizontal="right" vertical="top" wrapText="1" indent="1"/>
    </xf>
    <xf numFmtId="166" fontId="3" fillId="2" borderId="6" xfId="1" applyNumberFormat="1" applyFont="1" applyFill="1" applyBorder="1" applyAlignment="1">
      <alignment horizontal="right" vertical="top" wrapText="1" indent="1"/>
    </xf>
    <xf numFmtId="166" fontId="3" fillId="0" borderId="6" xfId="2" applyNumberFormat="1" applyFont="1" applyBorder="1" applyAlignment="1">
      <alignment horizontal="right" vertical="top" wrapText="1" indent="1"/>
    </xf>
    <xf numFmtId="3" fontId="3" fillId="0" borderId="6" xfId="2" applyNumberFormat="1" applyFont="1" applyBorder="1" applyAlignment="1">
      <alignment horizontal="right" vertical="top" wrapText="1" indent="1"/>
    </xf>
    <xf numFmtId="0" fontId="3" fillId="0" borderId="0" xfId="0" applyFont="1"/>
    <xf numFmtId="3" fontId="3" fillId="0" borderId="7" xfId="1" applyNumberFormat="1" applyFont="1" applyFill="1" applyBorder="1" applyAlignment="1">
      <alignment horizontal="right" vertical="top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Komma" xfId="1" builtinId="3"/>
    <cellStyle name="Komma 3" xfId="2" xr:uid="{AC10C2BE-2DA0-E742-A936-E59BC5ED5D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1985-E048-DD4A-AD3C-9E47B1C4580B}">
  <dimension ref="A1:E57"/>
  <sheetViews>
    <sheetView tabSelected="1" workbookViewId="0">
      <selection activeCell="A58" sqref="A58"/>
    </sheetView>
  </sheetViews>
  <sheetFormatPr defaultColWidth="11" defaultRowHeight="15.75" x14ac:dyDescent="0.25"/>
  <cols>
    <col min="1" max="1" width="40.125" customWidth="1"/>
    <col min="2" max="4" width="12.5" customWidth="1"/>
    <col min="5" max="5" width="11.5" bestFit="1" customWidth="1"/>
  </cols>
  <sheetData>
    <row r="1" spans="1:4" ht="21" thickBot="1" x14ac:dyDescent="0.3">
      <c r="A1" s="25" t="s">
        <v>36</v>
      </c>
      <c r="B1" s="26"/>
      <c r="C1" s="26"/>
      <c r="D1" s="27"/>
    </row>
    <row r="2" spans="1:4" x14ac:dyDescent="0.25">
      <c r="A2" s="1"/>
      <c r="B2" s="1"/>
      <c r="C2" s="1"/>
      <c r="D2" s="1"/>
    </row>
    <row r="3" spans="1:4" x14ac:dyDescent="0.25">
      <c r="A3" s="2" t="s">
        <v>0</v>
      </c>
      <c r="B3" s="3" t="s">
        <v>41</v>
      </c>
      <c r="C3" s="3" t="s">
        <v>40</v>
      </c>
      <c r="D3" s="3" t="s">
        <v>39</v>
      </c>
    </row>
    <row r="4" spans="1:4" x14ac:dyDescent="0.25">
      <c r="A4" s="4" t="s">
        <v>1</v>
      </c>
      <c r="B4" s="5"/>
      <c r="C4" s="5"/>
      <c r="D4" s="5"/>
    </row>
    <row r="5" spans="1:4" x14ac:dyDescent="0.25">
      <c r="A5" s="6" t="s">
        <v>2</v>
      </c>
      <c r="B5" s="7">
        <v>4941287</v>
      </c>
      <c r="C5" s="7">
        <v>4941933</v>
      </c>
      <c r="D5" s="8">
        <v>4845796</v>
      </c>
    </row>
    <row r="6" spans="1:4" x14ac:dyDescent="0.25">
      <c r="A6" s="6" t="s">
        <v>37</v>
      </c>
      <c r="B6" s="9">
        <v>48586</v>
      </c>
      <c r="C6" s="9">
        <v>100080</v>
      </c>
      <c r="D6" s="10">
        <v>41919</v>
      </c>
    </row>
    <row r="7" spans="1:4" x14ac:dyDescent="0.25">
      <c r="A7" s="6" t="s">
        <v>3</v>
      </c>
      <c r="B7" s="9">
        <v>-3103655</v>
      </c>
      <c r="C7" s="9">
        <v>-3203849</v>
      </c>
      <c r="D7" s="10">
        <v>-3112154</v>
      </c>
    </row>
    <row r="8" spans="1:4" x14ac:dyDescent="0.25">
      <c r="A8" s="6" t="s">
        <v>4</v>
      </c>
      <c r="B8" s="9">
        <v>-463009</v>
      </c>
      <c r="C8" s="9">
        <v>-434912</v>
      </c>
      <c r="D8" s="10">
        <v>-423700</v>
      </c>
    </row>
    <row r="9" spans="1:4" x14ac:dyDescent="0.25">
      <c r="A9" s="4" t="s">
        <v>5</v>
      </c>
      <c r="B9" s="7">
        <f>SUM(B5:B8)</f>
        <v>1423209</v>
      </c>
      <c r="C9" s="7">
        <f>SUM(C5:C8)</f>
        <v>1403252</v>
      </c>
      <c r="D9" s="7">
        <f>SUM(D5:D8)</f>
        <v>1351861</v>
      </c>
    </row>
    <row r="10" spans="1:4" x14ac:dyDescent="0.25">
      <c r="A10" s="6" t="s">
        <v>6</v>
      </c>
      <c r="B10" s="9">
        <v>-884713</v>
      </c>
      <c r="C10" s="9">
        <v>-846614</v>
      </c>
      <c r="D10" s="10">
        <v>-782663</v>
      </c>
    </row>
    <row r="11" spans="1:4" x14ac:dyDescent="0.25">
      <c r="A11" s="6" t="s">
        <v>7</v>
      </c>
      <c r="B11" s="9">
        <v>-98527</v>
      </c>
      <c r="C11" s="9">
        <v>-101578</v>
      </c>
      <c r="D11" s="10">
        <v>-102828</v>
      </c>
    </row>
    <row r="12" spans="1:4" x14ac:dyDescent="0.25">
      <c r="A12" s="6" t="s">
        <v>38</v>
      </c>
      <c r="B12" s="9">
        <v>-1592</v>
      </c>
      <c r="C12" s="9">
        <v>-655</v>
      </c>
      <c r="D12" s="10">
        <v>-2643</v>
      </c>
    </row>
    <row r="13" spans="1:4" x14ac:dyDescent="0.25">
      <c r="A13" s="4" t="s">
        <v>8</v>
      </c>
      <c r="B13" s="7">
        <f>SUM(B9:B12)</f>
        <v>438377</v>
      </c>
      <c r="C13" s="7">
        <f>SUM(C9:C12)</f>
        <v>454405</v>
      </c>
      <c r="D13" s="7">
        <f>SUM(D9:D12)</f>
        <v>463727</v>
      </c>
    </row>
    <row r="14" spans="1:4" x14ac:dyDescent="0.25">
      <c r="A14" s="6" t="s">
        <v>9</v>
      </c>
      <c r="B14" s="9">
        <v>7031</v>
      </c>
      <c r="C14" s="9">
        <v>463</v>
      </c>
      <c r="D14" s="10">
        <v>3039</v>
      </c>
    </row>
    <row r="15" spans="1:4" x14ac:dyDescent="0.25">
      <c r="A15" s="6" t="s">
        <v>10</v>
      </c>
      <c r="B15" s="9">
        <v>-10114</v>
      </c>
      <c r="C15" s="9">
        <v>-14248</v>
      </c>
      <c r="D15" s="10">
        <v>-18646</v>
      </c>
    </row>
    <row r="16" spans="1:4" x14ac:dyDescent="0.25">
      <c r="A16" s="4" t="s">
        <v>11</v>
      </c>
      <c r="B16" s="7">
        <f>SUM(B13:B15)</f>
        <v>435294</v>
      </c>
      <c r="C16" s="7">
        <f>SUM(C13:C15)</f>
        <v>440620</v>
      </c>
      <c r="D16" s="7">
        <f>SUM(D13:D15)</f>
        <v>448120</v>
      </c>
    </row>
    <row r="17" spans="1:5" x14ac:dyDescent="0.25">
      <c r="A17" s="6"/>
      <c r="B17" s="5"/>
      <c r="C17" s="9"/>
      <c r="D17" s="9"/>
    </row>
    <row r="18" spans="1:5" x14ac:dyDescent="0.25">
      <c r="A18" s="4" t="s">
        <v>12</v>
      </c>
      <c r="B18" s="11"/>
      <c r="C18" s="11"/>
      <c r="D18" s="11"/>
    </row>
    <row r="19" spans="1:5" x14ac:dyDescent="0.25">
      <c r="A19" s="6" t="s">
        <v>13</v>
      </c>
      <c r="B19" s="9">
        <v>1853916</v>
      </c>
      <c r="C19" s="9">
        <v>1534204</v>
      </c>
      <c r="D19" s="9">
        <v>1483020</v>
      </c>
      <c r="E19" s="24"/>
    </row>
    <row r="20" spans="1:5" x14ac:dyDescent="0.25">
      <c r="A20" s="6" t="s">
        <v>14</v>
      </c>
      <c r="B20" s="9">
        <v>478506</v>
      </c>
      <c r="C20" s="9">
        <v>669182</v>
      </c>
      <c r="D20" s="9">
        <v>908565</v>
      </c>
    </row>
    <row r="21" spans="1:5" x14ac:dyDescent="0.25">
      <c r="A21" s="4" t="s">
        <v>15</v>
      </c>
      <c r="B21" s="7">
        <f>B19+B20</f>
        <v>2332422</v>
      </c>
      <c r="C21" s="7">
        <f t="shared" ref="C21:D21" si="0">C19+C20</f>
        <v>2203386</v>
      </c>
      <c r="D21" s="7">
        <f t="shared" si="0"/>
        <v>2391585</v>
      </c>
    </row>
    <row r="22" spans="1:5" x14ac:dyDescent="0.25">
      <c r="A22" s="4"/>
      <c r="B22" s="11"/>
      <c r="C22" s="11"/>
      <c r="D22" s="11"/>
    </row>
    <row r="23" spans="1:5" x14ac:dyDescent="0.25">
      <c r="A23" s="6" t="s">
        <v>16</v>
      </c>
      <c r="B23" s="9">
        <f>1223294+20261</f>
        <v>1243555</v>
      </c>
      <c r="C23" s="9">
        <f>1223963+16314</f>
        <v>1240277</v>
      </c>
      <c r="D23" s="9">
        <f>1225161+20250</f>
        <v>1245411</v>
      </c>
    </row>
    <row r="24" spans="1:5" x14ac:dyDescent="0.25">
      <c r="A24" s="12" t="s">
        <v>17</v>
      </c>
      <c r="B24" s="9">
        <v>1088867</v>
      </c>
      <c r="C24" s="9">
        <v>963109</v>
      </c>
      <c r="D24" s="9">
        <v>1146174</v>
      </c>
    </row>
    <row r="25" spans="1:5" x14ac:dyDescent="0.25">
      <c r="A25" s="4" t="s">
        <v>18</v>
      </c>
      <c r="B25" s="7">
        <f>B23+B24</f>
        <v>2332422</v>
      </c>
      <c r="C25" s="7">
        <f t="shared" ref="C25:D25" si="1">C23+C24</f>
        <v>2203386</v>
      </c>
      <c r="D25" s="7">
        <f t="shared" si="1"/>
        <v>2391585</v>
      </c>
    </row>
    <row r="26" spans="1:5" x14ac:dyDescent="0.25">
      <c r="A26" s="6"/>
      <c r="B26" s="11"/>
      <c r="C26" s="11"/>
      <c r="D26" s="11"/>
    </row>
    <row r="27" spans="1:5" x14ac:dyDescent="0.25">
      <c r="A27" s="13" t="s">
        <v>19</v>
      </c>
      <c r="B27" s="14"/>
      <c r="C27" s="14"/>
      <c r="D27" s="14"/>
    </row>
    <row r="28" spans="1:5" x14ac:dyDescent="0.25">
      <c r="A28" s="6" t="s">
        <v>20</v>
      </c>
      <c r="B28" s="9">
        <v>254670</v>
      </c>
      <c r="C28" s="9">
        <v>204796</v>
      </c>
      <c r="D28" s="9">
        <v>206154</v>
      </c>
    </row>
    <row r="29" spans="1:5" x14ac:dyDescent="0.25">
      <c r="A29" s="15" t="s">
        <v>31</v>
      </c>
      <c r="B29" s="16">
        <v>31252</v>
      </c>
      <c r="C29" s="16">
        <v>19607</v>
      </c>
      <c r="D29" s="16">
        <v>28242</v>
      </c>
    </row>
    <row r="30" spans="1:5" x14ac:dyDescent="0.25">
      <c r="A30" s="2" t="s">
        <v>21</v>
      </c>
      <c r="B30" s="16">
        <v>911008</v>
      </c>
      <c r="C30" s="16">
        <v>747495</v>
      </c>
      <c r="D30" s="16">
        <v>818790</v>
      </c>
    </row>
    <row r="31" spans="1:5" x14ac:dyDescent="0.25">
      <c r="A31" s="2"/>
      <c r="B31" s="2"/>
      <c r="C31" s="17"/>
      <c r="D31" s="17"/>
    </row>
    <row r="32" spans="1:5" x14ac:dyDescent="0.25">
      <c r="A32" s="4" t="s">
        <v>22</v>
      </c>
      <c r="B32" s="11"/>
      <c r="C32" s="11"/>
      <c r="D32" s="11"/>
    </row>
    <row r="33" spans="1:4" x14ac:dyDescent="0.25">
      <c r="A33" s="6" t="s">
        <v>23</v>
      </c>
      <c r="B33" s="18">
        <f>+(B13+B14)/B21*100</f>
        <v>19.096372783312795</v>
      </c>
      <c r="C33" s="18">
        <f>+(C13+C14)/C21*100</f>
        <v>20.644045119647668</v>
      </c>
      <c r="D33" s="18">
        <f>+(D13+D14)/D21*100</f>
        <v>19.517014866709733</v>
      </c>
    </row>
    <row r="34" spans="1:4" x14ac:dyDescent="0.25">
      <c r="A34" s="6" t="s">
        <v>24</v>
      </c>
      <c r="B34" s="18">
        <f>+(B13+B14)/B5*100</f>
        <v>9.0140078890378152</v>
      </c>
      <c r="C34" s="18">
        <f>+(C13+C14)/C5*100</f>
        <v>9.2042526679337815</v>
      </c>
      <c r="D34" s="18">
        <f>+(D13+D14)/D5*100</f>
        <v>9.6323906330353157</v>
      </c>
    </row>
    <row r="35" spans="1:4" x14ac:dyDescent="0.25">
      <c r="A35" s="6" t="s">
        <v>25</v>
      </c>
      <c r="B35" s="19">
        <f>+B5/B21</f>
        <v>2.1185218626817961</v>
      </c>
      <c r="C35" s="19">
        <f>+C5/C21</f>
        <v>2.2428811837780578</v>
      </c>
      <c r="D35" s="19">
        <f>+D5/D21</f>
        <v>2.0261859812634717</v>
      </c>
    </row>
    <row r="36" spans="1:4" x14ac:dyDescent="0.25">
      <c r="A36" s="6" t="s">
        <v>26</v>
      </c>
      <c r="B36" s="18">
        <f>-B15*100/B24</f>
        <v>0.92885540658317312</v>
      </c>
      <c r="C36" s="18">
        <f>-C15*100/C24</f>
        <v>1.4793756469932271</v>
      </c>
      <c r="D36" s="20">
        <f>-D15*100/D24</f>
        <v>1.6268036092251263</v>
      </c>
    </row>
    <row r="37" spans="1:4" x14ac:dyDescent="0.25">
      <c r="A37" s="6" t="s">
        <v>27</v>
      </c>
      <c r="B37" s="18">
        <f>+B16/B23*100</f>
        <v>35.004000627234014</v>
      </c>
      <c r="C37" s="18">
        <f>+C16/C23*100</f>
        <v>35.525934932277224</v>
      </c>
      <c r="D37" s="18">
        <f>+D16/D23*100</f>
        <v>35.981696002363876</v>
      </c>
    </row>
    <row r="38" spans="1:4" x14ac:dyDescent="0.25">
      <c r="A38" s="6" t="s">
        <v>28</v>
      </c>
      <c r="B38" s="19">
        <f>B24/B23</f>
        <v>0.87560823606515192</v>
      </c>
      <c r="C38" s="19">
        <f>C24/C23</f>
        <v>0.77652734026350567</v>
      </c>
      <c r="D38" s="19">
        <f>D24/D23</f>
        <v>0.9203178709678973</v>
      </c>
    </row>
    <row r="39" spans="1:4" x14ac:dyDescent="0.25">
      <c r="A39" s="6"/>
      <c r="B39" s="5"/>
      <c r="C39" s="18"/>
      <c r="D39" s="18"/>
    </row>
    <row r="40" spans="1:4" x14ac:dyDescent="0.25">
      <c r="A40" s="4" t="s">
        <v>29</v>
      </c>
      <c r="B40" s="11"/>
      <c r="C40" s="11"/>
      <c r="D40" s="11"/>
    </row>
    <row r="41" spans="1:4" x14ac:dyDescent="0.25">
      <c r="A41" s="6" t="s">
        <v>2</v>
      </c>
      <c r="B41" s="9">
        <f>+B5/$D$5*100</f>
        <v>101.97059471756549</v>
      </c>
      <c r="C41" s="9">
        <f>+C5/$D$5*100</f>
        <v>101.9839258606842</v>
      </c>
      <c r="D41" s="9">
        <v>100</v>
      </c>
    </row>
    <row r="42" spans="1:4" x14ac:dyDescent="0.25">
      <c r="A42" s="6" t="str">
        <f>A7</f>
        <v>Vareforbrug</v>
      </c>
      <c r="B42" s="9">
        <f>+B7/$D$7*100</f>
        <v>99.726909401012932</v>
      </c>
      <c r="C42" s="9">
        <f>+C7/$D$7*100</f>
        <v>102.94635162655833</v>
      </c>
      <c r="D42" s="9">
        <v>100</v>
      </c>
    </row>
    <row r="43" spans="1:4" x14ac:dyDescent="0.25">
      <c r="A43" s="6" t="s">
        <v>4</v>
      </c>
      <c r="B43" s="9">
        <f>+B8/$D$8*100</f>
        <v>109.2775548737314</v>
      </c>
      <c r="C43" s="9">
        <f>+C8/$D$8*100</f>
        <v>102.64621194241208</v>
      </c>
      <c r="D43" s="9">
        <v>100</v>
      </c>
    </row>
    <row r="44" spans="1:4" x14ac:dyDescent="0.25">
      <c r="A44" s="6" t="s">
        <v>6</v>
      </c>
      <c r="B44" s="9">
        <f>+B10/$D$10*100</f>
        <v>113.03881747316534</v>
      </c>
      <c r="C44" s="9">
        <f>+C10/$D$10*100</f>
        <v>108.17094969354626</v>
      </c>
      <c r="D44" s="9">
        <v>100</v>
      </c>
    </row>
    <row r="45" spans="1:4" x14ac:dyDescent="0.25">
      <c r="A45" s="6" t="s">
        <v>7</v>
      </c>
      <c r="B45" s="9">
        <f>+B11/$D$11*100</f>
        <v>95.817287120239627</v>
      </c>
      <c r="C45" s="9">
        <f>+C11/$D$11*100</f>
        <v>98.784377795931064</v>
      </c>
      <c r="D45" s="9">
        <v>100</v>
      </c>
    </row>
    <row r="46" spans="1:4" x14ac:dyDescent="0.25">
      <c r="A46" s="6"/>
      <c r="B46" s="5"/>
      <c r="C46" s="21"/>
      <c r="D46" s="21"/>
    </row>
    <row r="47" spans="1:4" x14ac:dyDescent="0.25">
      <c r="A47" s="4" t="s">
        <v>30</v>
      </c>
      <c r="B47" s="11"/>
      <c r="C47" s="11"/>
      <c r="D47" s="11"/>
    </row>
    <row r="48" spans="1:4" x14ac:dyDescent="0.25">
      <c r="A48" s="6" t="s">
        <v>2</v>
      </c>
      <c r="B48" s="22">
        <f>B5/$D$5*100</f>
        <v>101.97059471756549</v>
      </c>
      <c r="C48" s="22">
        <f>C5/$D$5*100</f>
        <v>101.9839258606842</v>
      </c>
      <c r="D48" s="22">
        <v>100</v>
      </c>
    </row>
    <row r="49" spans="1:4" x14ac:dyDescent="0.25">
      <c r="A49" s="6" t="s">
        <v>13</v>
      </c>
      <c r="B49" s="22">
        <f>B19/$D$19*100</f>
        <v>125.00950762633005</v>
      </c>
      <c r="C49" s="22">
        <f>C19/$D$19*100</f>
        <v>103.45133578778439</v>
      </c>
      <c r="D49" s="22">
        <v>100</v>
      </c>
    </row>
    <row r="50" spans="1:4" x14ac:dyDescent="0.25">
      <c r="A50" s="6" t="s">
        <v>20</v>
      </c>
      <c r="B50" s="22">
        <f>B28/$D$28*100</f>
        <v>123.53386303443057</v>
      </c>
      <c r="C50" s="22">
        <f>C28/$D$28*100</f>
        <v>99.341269148306608</v>
      </c>
      <c r="D50" s="22">
        <v>100</v>
      </c>
    </row>
    <row r="51" spans="1:4" x14ac:dyDescent="0.25">
      <c r="A51" s="6" t="s">
        <v>31</v>
      </c>
      <c r="B51" s="22">
        <f>B29/$D$29*100</f>
        <v>110.65788541887969</v>
      </c>
      <c r="C51" s="22">
        <f>C29/$D$29*100</f>
        <v>69.424969902981374</v>
      </c>
      <c r="D51" s="22">
        <v>100</v>
      </c>
    </row>
    <row r="52" spans="1:4" x14ac:dyDescent="0.25">
      <c r="A52" s="6"/>
      <c r="B52" s="22"/>
      <c r="C52" s="22"/>
      <c r="D52" s="22"/>
    </row>
    <row r="53" spans="1:4" x14ac:dyDescent="0.25">
      <c r="A53" s="4" t="s">
        <v>32</v>
      </c>
      <c r="B53" s="11"/>
      <c r="C53" s="11"/>
      <c r="D53" s="11"/>
    </row>
    <row r="54" spans="1:4" x14ac:dyDescent="0.25">
      <c r="A54" s="6" t="s">
        <v>33</v>
      </c>
      <c r="B54" s="21">
        <f>B23/B21*100</f>
        <v>53.316038006844394</v>
      </c>
      <c r="C54" s="21">
        <f>C23/C21*100</f>
        <v>56.289592472676141</v>
      </c>
      <c r="D54" s="21">
        <f>D23/D21*100</f>
        <v>52.074711958805565</v>
      </c>
    </row>
    <row r="55" spans="1:4" x14ac:dyDescent="0.25">
      <c r="A55" s="6" t="s">
        <v>34</v>
      </c>
      <c r="B55" s="21">
        <f>B24/B21*100</f>
        <v>46.683961993155613</v>
      </c>
      <c r="C55" s="21">
        <f>C24/C21*100</f>
        <v>43.710407527323859</v>
      </c>
      <c r="D55" s="21">
        <f>D24/D21*100</f>
        <v>47.925288041194435</v>
      </c>
    </row>
    <row r="56" spans="1:4" x14ac:dyDescent="0.25">
      <c r="A56" s="6" t="s">
        <v>35</v>
      </c>
      <c r="B56" s="21">
        <f>B20/B30*100</f>
        <v>52.524895500368821</v>
      </c>
      <c r="C56" s="21">
        <f>C20/C30*100</f>
        <v>89.523274403173275</v>
      </c>
      <c r="D56" s="21">
        <f>D20/D30*100</f>
        <v>110.96434983329058</v>
      </c>
    </row>
    <row r="57" spans="1:4" x14ac:dyDescent="0.25">
      <c r="A57" s="23" t="s">
        <v>42</v>
      </c>
      <c r="B57" s="23"/>
      <c r="C57" s="23"/>
      <c r="D57" s="23"/>
    </row>
  </sheetData>
  <mergeCells count="1">
    <mergeCell ref="A1:D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b29427a-4ed3-4f0e-a3ff-ced1342f64ac}" enabled="0" method="" siteId="{1b29427a-4ed3-4f0e-a3ff-ced1342f64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Stine Sund Hald</cp:lastModifiedBy>
  <dcterms:created xsi:type="dcterms:W3CDTF">2023-06-01T09:54:31Z</dcterms:created>
  <dcterms:modified xsi:type="dcterms:W3CDTF">2023-06-02T12:12:10Z</dcterms:modified>
</cp:coreProperties>
</file>